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/>
  <mc:AlternateContent xmlns:mc="http://schemas.openxmlformats.org/markup-compatibility/2006">
    <mc:Choice Requires="x15">
      <x15ac:absPath xmlns:x15ac="http://schemas.microsoft.com/office/spreadsheetml/2010/11/ac" url="/Users/joe/Documents/"/>
    </mc:Choice>
  </mc:AlternateContent>
  <xr:revisionPtr revIDLastSave="0" documentId="8_{261A9CBE-8421-4F42-9D6D-C80430B371DA}" xr6:coauthVersionLast="47" xr6:coauthVersionMax="47" xr10:uidLastSave="{00000000-0000-0000-0000-000000000000}"/>
  <bookViews>
    <workbookView xWindow="320" yWindow="620" windowWidth="28420" windowHeight="16260" xr2:uid="{00000000-000D-0000-FFFF-FFFF00000000}"/>
  </bookViews>
  <sheets>
    <sheet name="Cap Table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6" i="1" l="1"/>
  <c r="E18" i="1"/>
  <c r="I18" i="1" s="1"/>
  <c r="N26" i="1"/>
  <c r="M26" i="1"/>
  <c r="D26" i="1"/>
  <c r="C26" i="1"/>
  <c r="E25" i="1"/>
  <c r="I25" i="1" s="1"/>
  <c r="O25" i="1" s="1"/>
  <c r="E24" i="1"/>
  <c r="I24" i="1" s="1"/>
  <c r="E23" i="1"/>
  <c r="I23" i="1" s="1"/>
  <c r="E22" i="1"/>
  <c r="I22" i="1" s="1"/>
  <c r="E21" i="1"/>
  <c r="I21" i="1" s="1"/>
  <c r="O21" i="1" s="1"/>
  <c r="E20" i="1"/>
  <c r="I20" i="1" s="1"/>
  <c r="E19" i="1"/>
  <c r="E17" i="1"/>
  <c r="I17" i="1" s="1"/>
  <c r="O17" i="1" s="1"/>
  <c r="E16" i="1"/>
  <c r="I16" i="1" s="1"/>
  <c r="E15" i="1"/>
  <c r="I15" i="1" s="1"/>
  <c r="O15" i="1" s="1"/>
  <c r="E14" i="1"/>
  <c r="I14" i="1" s="1"/>
  <c r="I37" i="1" l="1"/>
  <c r="M37" i="1" s="1"/>
  <c r="M38" i="1" s="1"/>
  <c r="M31" i="1" s="1"/>
  <c r="M30" i="1" s="1"/>
  <c r="O16" i="1"/>
  <c r="O14" i="1"/>
  <c r="O18" i="1"/>
  <c r="O20" i="1"/>
  <c r="E26" i="1"/>
  <c r="F25" i="1" s="1"/>
  <c r="F18" i="1" l="1"/>
  <c r="F19" i="1"/>
  <c r="F15" i="1"/>
  <c r="F22" i="1"/>
  <c r="F24" i="1"/>
  <c r="F21" i="1"/>
  <c r="F26" i="1"/>
  <c r="F23" i="1"/>
  <c r="F14" i="1"/>
  <c r="F16" i="1"/>
  <c r="F20" i="1"/>
  <c r="F17" i="1"/>
  <c r="J14" i="1" l="1"/>
  <c r="P14" i="1"/>
  <c r="J15" i="1"/>
  <c r="P15" i="1"/>
  <c r="J16" i="1"/>
  <c r="P16" i="1"/>
  <c r="J17" i="1"/>
  <c r="P17" i="1"/>
  <c r="J18" i="1"/>
  <c r="P18" i="1"/>
  <c r="H19" i="1"/>
  <c r="I19" i="1"/>
  <c r="J19" i="1"/>
  <c r="O19" i="1"/>
  <c r="P19" i="1"/>
  <c r="Q19" i="1"/>
  <c r="J20" i="1"/>
  <c r="P20" i="1"/>
  <c r="J21" i="1"/>
  <c r="P21" i="1"/>
  <c r="J22" i="1"/>
  <c r="L22" i="1"/>
  <c r="O22" i="1"/>
  <c r="P22" i="1"/>
  <c r="J23" i="1"/>
  <c r="L23" i="1"/>
  <c r="O23" i="1"/>
  <c r="P23" i="1"/>
  <c r="J24" i="1"/>
  <c r="L24" i="1"/>
  <c r="O24" i="1"/>
  <c r="P24" i="1"/>
  <c r="J25" i="1"/>
  <c r="P25" i="1"/>
  <c r="H26" i="1"/>
  <c r="I26" i="1"/>
  <c r="J26" i="1"/>
  <c r="L26" i="1"/>
  <c r="O26" i="1"/>
  <c r="P26" i="1"/>
  <c r="M33" i="1"/>
  <c r="I40" i="1"/>
  <c r="I41" i="1"/>
  <c r="I42" i="1"/>
  <c r="I45" i="1"/>
  <c r="I46" i="1"/>
</calcChain>
</file>

<file path=xl/sharedStrings.xml><?xml version="1.0" encoding="utf-8"?>
<sst xmlns="http://schemas.openxmlformats.org/spreadsheetml/2006/main" count="98" uniqueCount="69">
  <si>
    <t>Model Equity Cap Table</t>
  </si>
  <si>
    <t>For illustration purposes only, please consult with your advisors before executing your own.</t>
  </si>
  <si>
    <t>Valuation Numbers are not indicative of recommendations , they are there only for illustration purposes only. Please read the accompanying blog post for information about sources for valuation ranges. Model is Currency Agnostic.</t>
  </si>
  <si>
    <t>Made in London with love by the Seedcamp team</t>
  </si>
  <si>
    <t>Name</t>
  </si>
  <si>
    <t>Ordinary Shares</t>
  </si>
  <si>
    <t>Options</t>
  </si>
  <si>
    <t>Total Shares</t>
  </si>
  <si>
    <t>Fully Diluted %</t>
  </si>
  <si>
    <t>Total %</t>
  </si>
  <si>
    <t>Pref Shares</t>
  </si>
  <si>
    <t>Total</t>
  </si>
  <si>
    <t>Total FD %</t>
  </si>
  <si>
    <t>Founder 1</t>
  </si>
  <si>
    <t>Founder 2</t>
  </si>
  <si>
    <t>Founder 3</t>
  </si>
  <si>
    <t>ESOP</t>
  </si>
  <si>
    <t>ESOP Exp 2</t>
  </si>
  <si>
    <t>ESOP Exp 3</t>
  </si>
  <si>
    <t>Investor A1</t>
  </si>
  <si>
    <t>Investor A2</t>
  </si>
  <si>
    <t>Convertible Investor</t>
  </si>
  <si>
    <t>Investor B</t>
  </si>
  <si>
    <t>Convertible Note</t>
  </si>
  <si>
    <t>ASA</t>
  </si>
  <si>
    <t>SAFE</t>
  </si>
  <si>
    <t>(S)EIS Tax relief</t>
  </si>
  <si>
    <t>N</t>
  </si>
  <si>
    <t>Y</t>
  </si>
  <si>
    <t>Loan</t>
  </si>
  <si>
    <t>Post Money</t>
  </si>
  <si>
    <t>Interest Rate</t>
  </si>
  <si>
    <t>Y (between 4-8%)</t>
  </si>
  <si>
    <t>Option Pool Delta</t>
  </si>
  <si>
    <t>Round</t>
  </si>
  <si>
    <t>Longstop date</t>
  </si>
  <si>
    <t>Y (~18-24 months)</t>
  </si>
  <si>
    <t>Y (~ 6months)</t>
  </si>
  <si>
    <t>Total Check</t>
  </si>
  <si>
    <t>Pre Money</t>
  </si>
  <si>
    <t>Qualifying round</t>
  </si>
  <si>
    <t xml:space="preserve">Y </t>
  </si>
  <si>
    <t>PPS</t>
  </si>
  <si>
    <t>Discount %</t>
  </si>
  <si>
    <t>Y ( ~10-25%)</t>
  </si>
  <si>
    <t xml:space="preserve">Valuation Cap </t>
  </si>
  <si>
    <t>Loan Amount</t>
  </si>
  <si>
    <t>Series A Lead Investor</t>
  </si>
  <si>
    <t>Series A Follow-on Investor</t>
  </si>
  <si>
    <t xml:space="preserve">Text in Blue = </t>
  </si>
  <si>
    <t>For Editing</t>
  </si>
  <si>
    <t>Post Money Cap</t>
  </si>
  <si>
    <t>Total Conversion Value</t>
  </si>
  <si>
    <t>&lt;- Edit</t>
  </si>
  <si>
    <t>Start Date</t>
  </si>
  <si>
    <t>Conversion Date</t>
  </si>
  <si>
    <t>Total Interest</t>
  </si>
  <si>
    <t>PPS @ Discount on next round</t>
  </si>
  <si>
    <t>PPS @ Cap</t>
  </si>
  <si>
    <t>Preferred PPS</t>
  </si>
  <si>
    <t>https://www.youtube.com/watch?v=wEW2ubin9b4</t>
  </si>
  <si>
    <t>(1) Inception</t>
  </si>
  <si>
    <t xml:space="preserve">As a Gsheet: </t>
  </si>
  <si>
    <t>https://docs.google.com/spreadsheets/d/1UIGhOiMbQZWt5aOg3FDmLL0cEgT5FCBLRDFhEmm_blQ/edit#gid=0</t>
  </si>
  <si>
    <t>Usage note</t>
  </si>
  <si>
    <t xml:space="preserve">Supporting Video: </t>
  </si>
  <si>
    <t>Option Pool Target post Series A</t>
  </si>
  <si>
    <t>(2) Interim Time Stamp - Convertible Note Issued</t>
  </si>
  <si>
    <t xml:space="preserve">(3) Seed or Series A Equity round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</si>
</sst>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"/>
    <numFmt numFmtId="165" formatCode="yyyy/m/d"/>
  </numFmts>
  <fonts count="15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b/>
      <sz val="20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rgb="FF0000FF"/>
      <name val="Arial"/>
      <family val="2"/>
      <scheme val="minor"/>
    </font>
    <font>
      <b/>
      <sz val="12"/>
      <color rgb="FF0000FF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0"/>
      <color theme="1"/>
      <name val="Arial"/>
      <family val="2"/>
      <scheme val="minor"/>
    </font>
    <font>
      <sz val="10"/>
      <color theme="4" tint="-0.249977111117893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D5A6BD"/>
        <bgColor rgb="FFD5A6BD"/>
      </patternFill>
    </fill>
    <fill>
      <patternFill patternType="solid">
        <fgColor theme="2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/>
    <xf numFmtId="4" fontId="4" fillId="0" borderId="0" xfId="0" applyNumberFormat="1" applyFont="1"/>
    <xf numFmtId="4" fontId="6" fillId="0" borderId="0" xfId="0" applyNumberFormat="1" applyFont="1"/>
    <xf numFmtId="10" fontId="4" fillId="0" borderId="0" xfId="0" applyNumberFormat="1" applyFont="1"/>
    <xf numFmtId="3" fontId="6" fillId="0" borderId="0" xfId="0" applyNumberFormat="1" applyFont="1"/>
    <xf numFmtId="10" fontId="6" fillId="0" borderId="0" xfId="0" applyNumberFormat="1" applyFont="1"/>
    <xf numFmtId="0" fontId="1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1" fillId="0" borderId="2" xfId="0" applyFont="1" applyBorder="1" applyAlignment="1">
      <alignment horizontal="center"/>
    </xf>
    <xf numFmtId="0" fontId="7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9" fontId="4" fillId="0" borderId="0" xfId="0" applyNumberFormat="1" applyFont="1"/>
    <xf numFmtId="0" fontId="7" fillId="4" borderId="2" xfId="0" applyFont="1" applyFill="1" applyBorder="1"/>
    <xf numFmtId="0" fontId="1" fillId="4" borderId="2" xfId="0" applyFont="1" applyFill="1" applyBorder="1" applyAlignment="1">
      <alignment horizontal="center"/>
    </xf>
    <xf numFmtId="164" fontId="4" fillId="0" borderId="0" xfId="0" applyNumberFormat="1" applyFont="1"/>
    <xf numFmtId="0" fontId="7" fillId="5" borderId="2" xfId="0" applyFont="1" applyFill="1" applyBorder="1"/>
    <xf numFmtId="0" fontId="1" fillId="5" borderId="2" xfId="0" applyFont="1" applyFill="1" applyBorder="1" applyAlignment="1">
      <alignment horizontal="center"/>
    </xf>
    <xf numFmtId="0" fontId="4" fillId="4" borderId="0" xfId="0" applyFont="1" applyFill="1"/>
    <xf numFmtId="9" fontId="6" fillId="4" borderId="0" xfId="0" applyNumberFormat="1" applyFont="1" applyFill="1"/>
    <xf numFmtId="0" fontId="10" fillId="0" borderId="0" xfId="0" applyFont="1"/>
    <xf numFmtId="0" fontId="4" fillId="5" borderId="0" xfId="0" applyFont="1" applyFill="1"/>
    <xf numFmtId="0" fontId="4" fillId="3" borderId="0" xfId="0" applyFont="1" applyFill="1"/>
    <xf numFmtId="9" fontId="6" fillId="3" borderId="0" xfId="0" applyNumberFormat="1" applyFont="1" applyFill="1"/>
    <xf numFmtId="0" fontId="6" fillId="0" borderId="0" xfId="0" applyFont="1"/>
    <xf numFmtId="0" fontId="4" fillId="3" borderId="0" xfId="0" applyFont="1" applyFill="1" applyAlignment="1">
      <alignment horizontal="left"/>
    </xf>
    <xf numFmtId="165" fontId="6" fillId="3" borderId="0" xfId="0" applyNumberFormat="1" applyFont="1" applyFill="1"/>
    <xf numFmtId="4" fontId="4" fillId="3" borderId="0" xfId="0" applyNumberFormat="1" applyFont="1" applyFill="1"/>
    <xf numFmtId="4" fontId="5" fillId="0" borderId="0" xfId="0" applyNumberFormat="1" applyFont="1"/>
    <xf numFmtId="3" fontId="4" fillId="0" borderId="0" xfId="0" applyNumberFormat="1" applyFont="1"/>
    <xf numFmtId="0" fontId="7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3" fontId="6" fillId="5" borderId="0" xfId="0" applyNumberFormat="1" applyFont="1" applyFill="1"/>
    <xf numFmtId="3" fontId="9" fillId="0" borderId="0" xfId="0" applyNumberFormat="1" applyFont="1"/>
    <xf numFmtId="10" fontId="14" fillId="0" borderId="0" xfId="0" applyNumberFormat="1" applyFont="1"/>
    <xf numFmtId="2" fontId="4" fillId="4" borderId="0" xfId="0" applyNumberFormat="1" applyFont="1" applyFill="1"/>
    <xf numFmtId="2" fontId="4" fillId="5" borderId="0" xfId="0" applyNumberFormat="1" applyFont="1" applyFill="1"/>
    <xf numFmtId="2" fontId="4" fillId="0" borderId="0" xfId="0" applyNumberFormat="1" applyFont="1"/>
    <xf numFmtId="0" fontId="14" fillId="0" borderId="0" xfId="0" applyFont="1"/>
    <xf numFmtId="0" fontId="0" fillId="6" borderId="0" xfId="0" applyFill="1"/>
    <xf numFmtId="0" fontId="5" fillId="6" borderId="1" xfId="0" applyFont="1" applyFill="1" applyBorder="1"/>
    <xf numFmtId="4" fontId="4" fillId="6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61"/>
  <sheetViews>
    <sheetView showGridLines="0" tabSelected="1" zoomScale="87" workbookViewId="0">
      <selection activeCell="D22" sqref="D22"/>
    </sheetView>
  </sheetViews>
  <sheetFormatPr baseColWidth="10" defaultColWidth="12.6640625" defaultRowHeight="15.75" customHeight="1" outlineLevelCol="1" x14ac:dyDescent="0.15"/>
  <cols>
    <col min="1" max="1" width="4.6640625" customWidth="1"/>
    <col min="2" max="2" width="20.6640625" customWidth="1"/>
    <col min="3" max="3" width="14.5" customWidth="1"/>
    <col min="4" max="4" width="15.5" customWidth="1"/>
    <col min="7" max="7" width="1.83203125" customWidth="1"/>
    <col min="8" max="8" width="26" customWidth="1"/>
    <col min="9" max="9" width="14.6640625" bestFit="1" customWidth="1"/>
    <col min="11" max="11" width="1.83203125" customWidth="1" outlineLevel="1"/>
    <col min="12" max="12" width="25.33203125" customWidth="1" outlineLevel="1"/>
    <col min="13" max="13" width="14" customWidth="1" outlineLevel="1"/>
    <col min="14" max="18" width="12.6640625" customWidth="1" outlineLevel="1"/>
  </cols>
  <sheetData>
    <row r="1" spans="1:27" ht="26" x14ac:dyDescent="0.3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6" x14ac:dyDescent="0.3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3" customHeight="1" x14ac:dyDescent="0.3">
      <c r="A3" s="1"/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1"/>
      <c r="B4" s="3" t="s">
        <v>64</v>
      </c>
      <c r="C4" s="3" t="s">
        <v>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" x14ac:dyDescent="0.2">
      <c r="A5" s="1"/>
      <c r="B5" s="3" t="s">
        <v>65</v>
      </c>
      <c r="C5" s="3" t="s">
        <v>60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6" x14ac:dyDescent="0.2">
      <c r="A6" s="1"/>
      <c r="B6" s="3" t="s">
        <v>62</v>
      </c>
      <c r="C6" s="3" t="s">
        <v>63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6" x14ac:dyDescent="0.2">
      <c r="A7" s="1"/>
      <c r="B7" s="3"/>
      <c r="C7" s="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.75" customHeight="1" x14ac:dyDescent="0.15">
      <c r="A8" s="4"/>
      <c r="B8" s="4" t="s">
        <v>3</v>
      </c>
    </row>
    <row r="9" spans="1:27" ht="15.75" customHeight="1" x14ac:dyDescent="0.2">
      <c r="B9" s="28" t="s">
        <v>49</v>
      </c>
      <c r="C9" s="28" t="s">
        <v>50</v>
      </c>
    </row>
    <row r="10" spans="1:27" ht="15.75" customHeight="1" x14ac:dyDescent="0.2">
      <c r="B10" s="28"/>
      <c r="C10" s="28"/>
    </row>
    <row r="11" spans="1:27" ht="15.75" customHeight="1" x14ac:dyDescent="0.15">
      <c r="B11" s="42" t="s">
        <v>61</v>
      </c>
      <c r="G11" s="50"/>
      <c r="H11" s="42" t="s">
        <v>67</v>
      </c>
      <c r="K11" s="50"/>
      <c r="L11" s="42" t="s">
        <v>68</v>
      </c>
    </row>
    <row r="12" spans="1:27" ht="15.75" customHeight="1" x14ac:dyDescent="0.15">
      <c r="A12" s="5"/>
      <c r="B12" s="6" t="s">
        <v>4</v>
      </c>
      <c r="C12" s="6" t="s">
        <v>5</v>
      </c>
      <c r="D12" s="6" t="s">
        <v>6</v>
      </c>
      <c r="E12" s="6" t="s">
        <v>7</v>
      </c>
      <c r="F12" s="6" t="s">
        <v>8</v>
      </c>
      <c r="G12" s="51"/>
      <c r="H12" s="6"/>
      <c r="I12" s="6" t="s">
        <v>7</v>
      </c>
      <c r="J12" s="6" t="s">
        <v>9</v>
      </c>
      <c r="K12" s="51"/>
      <c r="L12" s="6" t="s">
        <v>10</v>
      </c>
      <c r="M12" s="6" t="s">
        <v>5</v>
      </c>
      <c r="N12" s="6" t="s">
        <v>6</v>
      </c>
      <c r="O12" s="6" t="s">
        <v>11</v>
      </c>
      <c r="P12" s="6" t="s">
        <v>12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.75" customHeight="1" x14ac:dyDescent="0.15">
      <c r="G13" s="50"/>
      <c r="H13" s="7"/>
      <c r="I13" s="7"/>
      <c r="K13" s="50"/>
      <c r="L13" s="7"/>
      <c r="M13" s="7"/>
      <c r="N13" s="7"/>
      <c r="O13" s="7"/>
    </row>
    <row r="14" spans="1:27" ht="15.75" customHeight="1" x14ac:dyDescent="0.15">
      <c r="B14" s="4" t="s">
        <v>13</v>
      </c>
      <c r="C14" s="8">
        <v>500000</v>
      </c>
      <c r="D14" s="7"/>
      <c r="E14" s="7">
        <f t="shared" ref="E14:E25" si="0">SUM(C14:D14)</f>
        <v>500000</v>
      </c>
      <c r="F14" s="9">
        <f>E14/$E$26</f>
        <v>0.5</v>
      </c>
      <c r="G14" s="50"/>
      <c r="H14" s="7"/>
      <c r="I14" s="7">
        <f t="shared" ref="I14:I25" si="1">E14+H14</f>
        <v>500000</v>
      </c>
      <c r="J14" s="9">
        <f t="shared" ref="J14:J25" ca="1" si="2">I14/$I$26</f>
        <v>0.43222222222222229</v>
      </c>
      <c r="K14" s="50"/>
      <c r="L14" s="7"/>
      <c r="M14" s="7"/>
      <c r="N14" s="7"/>
      <c r="O14" s="7">
        <f t="shared" ref="O14:O25" si="3">I14+L14+M14+N14</f>
        <v>500000</v>
      </c>
      <c r="P14" s="9">
        <f t="shared" ref="P14:P25" ca="1" si="4">O14/$O$26</f>
        <v>0.29204204204204204</v>
      </c>
    </row>
    <row r="15" spans="1:27" ht="15.75" customHeight="1" x14ac:dyDescent="0.15">
      <c r="B15" s="4" t="s">
        <v>14</v>
      </c>
      <c r="C15" s="8">
        <v>200000</v>
      </c>
      <c r="D15" s="7"/>
      <c r="E15" s="7">
        <f t="shared" si="0"/>
        <v>200000</v>
      </c>
      <c r="F15" s="9">
        <f>E15/$E$26</f>
        <v>0.2</v>
      </c>
      <c r="G15" s="50"/>
      <c r="H15" s="7"/>
      <c r="I15" s="7">
        <f t="shared" si="1"/>
        <v>200000</v>
      </c>
      <c r="J15" s="9">
        <f t="shared" ca="1" si="2"/>
        <v>0.1728888888888889</v>
      </c>
      <c r="K15" s="50"/>
      <c r="L15" s="7"/>
      <c r="M15" s="7"/>
      <c r="N15" s="7"/>
      <c r="O15" s="7">
        <f t="shared" si="3"/>
        <v>200000</v>
      </c>
      <c r="P15" s="9">
        <f t="shared" ca="1" si="4"/>
        <v>0.11681681681681683</v>
      </c>
    </row>
    <row r="16" spans="1:27" ht="15.75" customHeight="1" x14ac:dyDescent="0.15">
      <c r="B16" s="4" t="s">
        <v>15</v>
      </c>
      <c r="C16" s="8">
        <v>200000</v>
      </c>
      <c r="D16" s="7"/>
      <c r="E16" s="7">
        <f t="shared" si="0"/>
        <v>200000</v>
      </c>
      <c r="F16" s="9">
        <f>E16/$E$26</f>
        <v>0.2</v>
      </c>
      <c r="G16" s="50"/>
      <c r="H16" s="7"/>
      <c r="I16" s="7">
        <f t="shared" si="1"/>
        <v>200000</v>
      </c>
      <c r="J16" s="9">
        <f t="shared" ca="1" si="2"/>
        <v>0.1728888888888889</v>
      </c>
      <c r="K16" s="50"/>
      <c r="L16" s="7"/>
      <c r="M16" s="7"/>
      <c r="N16" s="7"/>
      <c r="O16" s="7">
        <f t="shared" si="3"/>
        <v>200000</v>
      </c>
      <c r="P16" s="9">
        <f t="shared" ca="1" si="4"/>
        <v>0.11681681681681683</v>
      </c>
    </row>
    <row r="17" spans="1:27" ht="15.75" customHeight="1" x14ac:dyDescent="0.15">
      <c r="C17" s="7"/>
      <c r="D17" s="7"/>
      <c r="E17" s="7">
        <f t="shared" si="0"/>
        <v>0</v>
      </c>
      <c r="F17" s="9">
        <f>E17/$E$26</f>
        <v>0</v>
      </c>
      <c r="G17" s="50"/>
      <c r="H17" s="7"/>
      <c r="I17" s="7">
        <f t="shared" si="1"/>
        <v>0</v>
      </c>
      <c r="J17" s="9">
        <f t="shared" ca="1" si="2"/>
        <v>0</v>
      </c>
      <c r="K17" s="50"/>
      <c r="L17" s="7"/>
      <c r="M17" s="7"/>
      <c r="N17" s="7"/>
      <c r="O17" s="7">
        <f t="shared" si="3"/>
        <v>0</v>
      </c>
      <c r="P17" s="9">
        <f t="shared" ca="1" si="4"/>
        <v>0</v>
      </c>
    </row>
    <row r="18" spans="1:27" ht="15.75" customHeight="1" x14ac:dyDescent="0.15">
      <c r="B18" s="4" t="s">
        <v>16</v>
      </c>
      <c r="C18" s="7"/>
      <c r="D18" s="10">
        <v>100000</v>
      </c>
      <c r="E18" s="7">
        <f>SUM(C18:D18)</f>
        <v>100000</v>
      </c>
      <c r="F18" s="9">
        <f>E18/$E$26</f>
        <v>0.1</v>
      </c>
      <c r="G18" s="50"/>
      <c r="H18" s="7"/>
      <c r="I18" s="7">
        <f t="shared" si="1"/>
        <v>100000</v>
      </c>
      <c r="J18" s="9">
        <f t="shared" ca="1" si="2"/>
        <v>8.6444444444444449E-2</v>
      </c>
      <c r="K18" s="50"/>
      <c r="L18" s="7"/>
      <c r="M18" s="7"/>
      <c r="N18" s="7"/>
      <c r="O18" s="7">
        <f t="shared" si="3"/>
        <v>100000</v>
      </c>
      <c r="P18" s="9">
        <f t="shared" ca="1" si="4"/>
        <v>5.8408408408408413E-2</v>
      </c>
    </row>
    <row r="19" spans="1:27" ht="15.75" customHeight="1" x14ac:dyDescent="0.15">
      <c r="B19" s="4" t="s">
        <v>17</v>
      </c>
      <c r="C19" s="7"/>
      <c r="D19" s="7"/>
      <c r="E19" s="7">
        <f t="shared" si="0"/>
        <v>0</v>
      </c>
      <c r="F19" s="9">
        <f>E19/$E$26</f>
        <v>0</v>
      </c>
      <c r="G19" s="50"/>
      <c r="H19" s="7">
        <f ca="1">O26*I45</f>
        <v>156812.3393316195</v>
      </c>
      <c r="I19" s="7">
        <f t="shared" ca="1" si="1"/>
        <v>156812.3393316195</v>
      </c>
      <c r="J19" s="9">
        <f t="shared" ca="1" si="2"/>
        <v>0.13555555555555554</v>
      </c>
      <c r="K19" s="50"/>
      <c r="L19" s="7"/>
      <c r="M19" s="7"/>
      <c r="N19" s="7"/>
      <c r="O19" s="7">
        <f t="shared" ca="1" si="3"/>
        <v>156812.3393316195</v>
      </c>
      <c r="P19" s="9">
        <f t="shared" ca="1" si="4"/>
        <v>9.1591591591591581E-2</v>
      </c>
      <c r="Q19" s="9">
        <f ca="1">P19+P18</f>
        <v>0.15</v>
      </c>
    </row>
    <row r="20" spans="1:27" ht="15.75" customHeight="1" x14ac:dyDescent="0.15">
      <c r="B20" s="4" t="s">
        <v>18</v>
      </c>
      <c r="C20" s="7"/>
      <c r="D20" s="7"/>
      <c r="E20" s="7">
        <f t="shared" si="0"/>
        <v>0</v>
      </c>
      <c r="F20" s="9">
        <f>E20/$E$26</f>
        <v>0</v>
      </c>
      <c r="G20" s="50"/>
      <c r="H20" s="7"/>
      <c r="I20" s="7">
        <f t="shared" si="1"/>
        <v>0</v>
      </c>
      <c r="J20" s="9">
        <f t="shared" ca="1" si="2"/>
        <v>0</v>
      </c>
      <c r="K20" s="50"/>
      <c r="L20" s="7"/>
      <c r="M20" s="7"/>
      <c r="N20" s="7"/>
      <c r="O20" s="7">
        <f t="shared" si="3"/>
        <v>0</v>
      </c>
      <c r="P20" s="9">
        <f t="shared" ca="1" si="4"/>
        <v>0</v>
      </c>
    </row>
    <row r="21" spans="1:27" ht="15.75" customHeight="1" x14ac:dyDescent="0.15">
      <c r="C21" s="7"/>
      <c r="D21" s="7"/>
      <c r="E21" s="7">
        <f t="shared" si="0"/>
        <v>0</v>
      </c>
      <c r="F21" s="9">
        <f>E21/$E$26</f>
        <v>0</v>
      </c>
      <c r="G21" s="50"/>
      <c r="H21" s="7"/>
      <c r="I21" s="7">
        <f t="shared" si="1"/>
        <v>0</v>
      </c>
      <c r="J21" s="9">
        <f t="shared" ca="1" si="2"/>
        <v>0</v>
      </c>
      <c r="K21" s="50"/>
      <c r="L21" s="7"/>
      <c r="M21" s="7"/>
      <c r="N21" s="7"/>
      <c r="O21" s="7">
        <f t="shared" si="3"/>
        <v>0</v>
      </c>
      <c r="P21" s="9">
        <f t="shared" ca="1" si="4"/>
        <v>0</v>
      </c>
    </row>
    <row r="22" spans="1:27" ht="15.75" customHeight="1" x14ac:dyDescent="0.15">
      <c r="B22" s="4" t="s">
        <v>19</v>
      </c>
      <c r="C22" s="7"/>
      <c r="D22" s="7"/>
      <c r="E22" s="7">
        <f t="shared" si="0"/>
        <v>0</v>
      </c>
      <c r="F22" s="9">
        <f>E22/$E$26</f>
        <v>0</v>
      </c>
      <c r="G22" s="50"/>
      <c r="H22" s="7"/>
      <c r="I22" s="7">
        <f t="shared" si="1"/>
        <v>0</v>
      </c>
      <c r="J22" s="9">
        <f t="shared" ca="1" si="2"/>
        <v>0</v>
      </c>
      <c r="K22" s="50"/>
      <c r="L22" s="7">
        <f ca="1">(M35/M33)</f>
        <v>231362.46786632386</v>
      </c>
      <c r="M22" s="7"/>
      <c r="N22" s="7"/>
      <c r="O22" s="7">
        <f t="shared" ca="1" si="3"/>
        <v>231362.46786632386</v>
      </c>
      <c r="P22" s="9">
        <f t="shared" ca="1" si="4"/>
        <v>0.13513513513513511</v>
      </c>
    </row>
    <row r="23" spans="1:27" ht="15.75" customHeight="1" x14ac:dyDescent="0.15">
      <c r="B23" s="4" t="s">
        <v>20</v>
      </c>
      <c r="C23" s="7"/>
      <c r="D23" s="7"/>
      <c r="E23" s="7">
        <f t="shared" si="0"/>
        <v>0</v>
      </c>
      <c r="F23" s="9">
        <f>E23/$E$26</f>
        <v>0</v>
      </c>
      <c r="G23" s="50"/>
      <c r="H23" s="7"/>
      <c r="I23" s="7">
        <f t="shared" si="1"/>
        <v>0</v>
      </c>
      <c r="J23" s="9">
        <f t="shared" ca="1" si="2"/>
        <v>0</v>
      </c>
      <c r="K23" s="50"/>
      <c r="L23" s="7">
        <f ca="1">M36/M33</f>
        <v>69408.740359897158</v>
      </c>
      <c r="M23" s="7"/>
      <c r="N23" s="7"/>
      <c r="O23" s="7">
        <f t="shared" ca="1" si="3"/>
        <v>69408.740359897158</v>
      </c>
      <c r="P23" s="9">
        <f t="shared" ca="1" si="4"/>
        <v>4.0540540540540536E-2</v>
      </c>
    </row>
    <row r="24" spans="1:27" ht="15.75" customHeight="1" x14ac:dyDescent="0.15">
      <c r="B24" s="4" t="s">
        <v>21</v>
      </c>
      <c r="C24" s="7"/>
      <c r="D24" s="7"/>
      <c r="E24" s="7">
        <f t="shared" si="0"/>
        <v>0</v>
      </c>
      <c r="F24" s="9">
        <f>E24/$E$26</f>
        <v>0</v>
      </c>
      <c r="G24" s="50"/>
      <c r="H24" s="7"/>
      <c r="I24" s="7">
        <f t="shared" si="1"/>
        <v>0</v>
      </c>
      <c r="J24" s="9">
        <f t="shared" ca="1" si="2"/>
        <v>0</v>
      </c>
      <c r="K24" s="50"/>
      <c r="L24" s="7">
        <f ca="1">M37/$I$42</f>
        <v>254498.71465295626</v>
      </c>
      <c r="M24" s="7"/>
      <c r="N24" s="7"/>
      <c r="O24" s="7">
        <f t="shared" ca="1" si="3"/>
        <v>254498.71465295626</v>
      </c>
      <c r="P24" s="9">
        <f t="shared" ca="1" si="4"/>
        <v>0.14864864864864863</v>
      </c>
    </row>
    <row r="25" spans="1:27" ht="15.75" customHeight="1" x14ac:dyDescent="0.15">
      <c r="B25" s="4" t="s">
        <v>22</v>
      </c>
      <c r="C25" s="7"/>
      <c r="D25" s="7"/>
      <c r="E25" s="7">
        <f t="shared" si="0"/>
        <v>0</v>
      </c>
      <c r="F25" s="9">
        <f>E25/$E$26</f>
        <v>0</v>
      </c>
      <c r="G25" s="50"/>
      <c r="H25" s="7"/>
      <c r="I25" s="7">
        <f t="shared" si="1"/>
        <v>0</v>
      </c>
      <c r="J25" s="9">
        <f t="shared" ca="1" si="2"/>
        <v>0</v>
      </c>
      <c r="K25" s="50"/>
      <c r="L25" s="7"/>
      <c r="M25" s="7"/>
      <c r="N25" s="7"/>
      <c r="O25" s="7">
        <f t="shared" si="3"/>
        <v>0</v>
      </c>
      <c r="P25" s="9">
        <f t="shared" ca="1" si="4"/>
        <v>0</v>
      </c>
    </row>
    <row r="26" spans="1:27" ht="15.75" customHeight="1" x14ac:dyDescent="0.15">
      <c r="A26" s="7"/>
      <c r="B26" s="7" t="s">
        <v>11</v>
      </c>
      <c r="C26" s="7">
        <f t="shared" ref="C26:E26" si="5">SUM(C14:C25)</f>
        <v>900000</v>
      </c>
      <c r="D26" s="7">
        <f t="shared" si="5"/>
        <v>100000</v>
      </c>
      <c r="E26" s="7">
        <f t="shared" si="5"/>
        <v>1000000</v>
      </c>
      <c r="F26" s="9">
        <f>E26/$E$26</f>
        <v>1</v>
      </c>
      <c r="G26" s="52"/>
      <c r="H26" s="7">
        <f t="shared" ref="H26:J26" ca="1" si="6">SUM(H13:H25)</f>
        <v>156812.3393316195</v>
      </c>
      <c r="I26" s="7">
        <f t="shared" ca="1" si="6"/>
        <v>1156812.3393316194</v>
      </c>
      <c r="J26" s="7">
        <f t="shared" ca="1" si="6"/>
        <v>1</v>
      </c>
      <c r="K26" s="52"/>
      <c r="L26" s="7">
        <f t="shared" ref="L26:P26" ca="1" si="7">SUM(L13:L25)</f>
        <v>555269.92287917726</v>
      </c>
      <c r="M26" s="7">
        <f t="shared" si="7"/>
        <v>0</v>
      </c>
      <c r="N26" s="7">
        <f t="shared" si="7"/>
        <v>0</v>
      </c>
      <c r="O26" s="7">
        <f t="shared" ca="1" si="7"/>
        <v>1712082.2622107968</v>
      </c>
      <c r="P26" s="9">
        <f t="shared" ca="1" si="7"/>
        <v>1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15.75" customHeight="1" x14ac:dyDescent="0.15">
      <c r="G27" s="50"/>
      <c r="H27" s="4"/>
      <c r="K27" s="50"/>
    </row>
    <row r="28" spans="1:27" ht="15.75" customHeight="1" x14ac:dyDescent="0.15">
      <c r="A28" s="5"/>
      <c r="B28" s="4"/>
      <c r="G28" s="50"/>
      <c r="H28" s="4"/>
      <c r="I28" s="11"/>
      <c r="K28" s="50"/>
      <c r="L28" s="4"/>
    </row>
    <row r="29" spans="1:27" ht="15.75" customHeight="1" x14ac:dyDescent="0.15">
      <c r="A29" s="5"/>
      <c r="B29" s="12"/>
      <c r="C29" s="13" t="s">
        <v>23</v>
      </c>
      <c r="D29" s="13" t="s">
        <v>24</v>
      </c>
      <c r="E29" s="13" t="s">
        <v>25</v>
      </c>
      <c r="G29" s="50"/>
      <c r="H29" s="5" t="s">
        <v>23</v>
      </c>
      <c r="K29" s="50"/>
      <c r="L29" s="4"/>
    </row>
    <row r="30" spans="1:27" ht="15.75" customHeight="1" x14ac:dyDescent="0.15">
      <c r="A30" s="5"/>
      <c r="B30" s="14" t="s">
        <v>26</v>
      </c>
      <c r="C30" s="15" t="s">
        <v>27</v>
      </c>
      <c r="D30" s="15" t="s">
        <v>28</v>
      </c>
      <c r="E30" s="15" t="s">
        <v>28</v>
      </c>
      <c r="G30" s="50"/>
      <c r="H30" s="4" t="s">
        <v>46</v>
      </c>
      <c r="I30" s="44">
        <v>3000000</v>
      </c>
      <c r="J30" s="32" t="s">
        <v>53</v>
      </c>
      <c r="K30" s="50"/>
      <c r="L30" s="4" t="s">
        <v>30</v>
      </c>
      <c r="M30" s="7">
        <f>M32+M31</f>
        <v>41100000</v>
      </c>
    </row>
    <row r="31" spans="1:27" ht="15.75" customHeight="1" x14ac:dyDescent="0.15">
      <c r="A31" s="5"/>
      <c r="B31" s="14" t="s">
        <v>29</v>
      </c>
      <c r="C31" s="15" t="s">
        <v>28</v>
      </c>
      <c r="D31" s="15" t="s">
        <v>27</v>
      </c>
      <c r="E31" s="15" t="s">
        <v>27</v>
      </c>
      <c r="G31" s="50"/>
      <c r="H31" s="26" t="s">
        <v>43</v>
      </c>
      <c r="I31" s="27">
        <v>0.2</v>
      </c>
      <c r="J31" s="32" t="s">
        <v>53</v>
      </c>
      <c r="K31" s="50"/>
      <c r="L31" s="4" t="s">
        <v>34</v>
      </c>
      <c r="M31" s="7">
        <f>M38</f>
        <v>11100000</v>
      </c>
    </row>
    <row r="32" spans="1:27" ht="15.75" customHeight="1" x14ac:dyDescent="0.15">
      <c r="B32" s="16" t="s">
        <v>31</v>
      </c>
      <c r="C32" s="17" t="s">
        <v>32</v>
      </c>
      <c r="D32" s="18" t="s">
        <v>27</v>
      </c>
      <c r="E32" s="18" t="s">
        <v>27</v>
      </c>
      <c r="G32" s="50"/>
      <c r="H32" s="29" t="s">
        <v>51</v>
      </c>
      <c r="I32" s="43">
        <v>15000000</v>
      </c>
      <c r="J32" s="32" t="s">
        <v>53</v>
      </c>
      <c r="K32" s="50"/>
      <c r="L32" s="4" t="s">
        <v>39</v>
      </c>
      <c r="M32" s="8">
        <v>30000000</v>
      </c>
    </row>
    <row r="33" spans="2:15" ht="15.75" customHeight="1" x14ac:dyDescent="0.15">
      <c r="B33" s="14" t="s">
        <v>35</v>
      </c>
      <c r="C33" s="19" t="s">
        <v>36</v>
      </c>
      <c r="D33" s="15" t="s">
        <v>37</v>
      </c>
      <c r="E33" s="15" t="s">
        <v>37</v>
      </c>
      <c r="G33" s="50"/>
      <c r="H33" s="30" t="s">
        <v>31</v>
      </c>
      <c r="I33" s="31">
        <v>0.05</v>
      </c>
      <c r="J33" s="32" t="s">
        <v>53</v>
      </c>
      <c r="K33" s="50"/>
      <c r="L33" s="4" t="s">
        <v>42</v>
      </c>
      <c r="M33" s="4">
        <f ca="1">M32/I26</f>
        <v>25.933333333333337</v>
      </c>
    </row>
    <row r="34" spans="2:15" ht="15.75" customHeight="1" x14ac:dyDescent="0.15">
      <c r="B34" s="14" t="s">
        <v>40</v>
      </c>
      <c r="C34" s="15" t="s">
        <v>41</v>
      </c>
      <c r="D34" s="15" t="s">
        <v>28</v>
      </c>
      <c r="E34" s="15" t="s">
        <v>28</v>
      </c>
      <c r="G34" s="50"/>
      <c r="H34" s="33" t="s">
        <v>54</v>
      </c>
      <c r="I34" s="34">
        <v>44927</v>
      </c>
      <c r="J34" s="32" t="s">
        <v>53</v>
      </c>
      <c r="K34" s="50"/>
    </row>
    <row r="35" spans="2:15" ht="15.75" customHeight="1" x14ac:dyDescent="0.15">
      <c r="B35" s="21" t="s">
        <v>43</v>
      </c>
      <c r="C35" s="22" t="s">
        <v>44</v>
      </c>
      <c r="D35" s="22" t="s">
        <v>44</v>
      </c>
      <c r="E35" s="22" t="s">
        <v>44</v>
      </c>
      <c r="G35" s="50"/>
      <c r="H35" s="33" t="s">
        <v>55</v>
      </c>
      <c r="I35" s="34">
        <v>45657</v>
      </c>
      <c r="J35" s="32" t="s">
        <v>53</v>
      </c>
      <c r="K35" s="50"/>
      <c r="L35" s="4" t="s">
        <v>47</v>
      </c>
      <c r="M35" s="8">
        <v>6000000</v>
      </c>
      <c r="O35" s="23"/>
    </row>
    <row r="36" spans="2:15" ht="15.75" customHeight="1" x14ac:dyDescent="0.15">
      <c r="B36" s="24" t="s">
        <v>45</v>
      </c>
      <c r="C36" s="25" t="s">
        <v>28</v>
      </c>
      <c r="D36" s="25" t="s">
        <v>28</v>
      </c>
      <c r="E36" s="25" t="s">
        <v>28</v>
      </c>
      <c r="G36" s="50"/>
      <c r="H36" s="30" t="s">
        <v>56</v>
      </c>
      <c r="I36" s="35">
        <f>((I35-I34)/365)*(I30*I33)</f>
        <v>300000</v>
      </c>
      <c r="J36" s="32"/>
      <c r="K36" s="50"/>
      <c r="L36" s="4" t="s">
        <v>48</v>
      </c>
      <c r="M36" s="8">
        <v>1800000</v>
      </c>
    </row>
    <row r="37" spans="2:15" ht="15.75" customHeight="1" x14ac:dyDescent="0.15">
      <c r="G37" s="50"/>
      <c r="H37" s="4" t="s">
        <v>52</v>
      </c>
      <c r="I37" s="36">
        <f>I36+I30</f>
        <v>3300000</v>
      </c>
      <c r="K37" s="50"/>
      <c r="L37" s="4" t="s">
        <v>52</v>
      </c>
      <c r="M37" s="7">
        <f>I37</f>
        <v>3300000</v>
      </c>
    </row>
    <row r="38" spans="2:15" ht="13" x14ac:dyDescent="0.15">
      <c r="G38" s="50"/>
      <c r="I38" s="37"/>
      <c r="K38" s="50"/>
      <c r="L38" s="4" t="s">
        <v>11</v>
      </c>
      <c r="M38" s="7">
        <f>SUM(M35:M37)</f>
        <v>11100000</v>
      </c>
      <c r="N38" s="9"/>
    </row>
    <row r="39" spans="2:15" ht="15.75" customHeight="1" x14ac:dyDescent="0.15">
      <c r="G39" s="50"/>
      <c r="K39" s="50"/>
    </row>
    <row r="40" spans="2:15" ht="15.75" customHeight="1" x14ac:dyDescent="0.15">
      <c r="G40" s="50"/>
      <c r="H40" s="26" t="s">
        <v>57</v>
      </c>
      <c r="I40" s="46">
        <f ca="1">M33*(1-I31)</f>
        <v>20.74666666666667</v>
      </c>
      <c r="K40" s="50"/>
    </row>
    <row r="41" spans="2:15" ht="15.75" customHeight="1" x14ac:dyDescent="0.15">
      <c r="G41" s="50"/>
      <c r="H41" s="29" t="s">
        <v>58</v>
      </c>
      <c r="I41" s="47">
        <f ca="1">I32/I26</f>
        <v>12.966666666666669</v>
      </c>
      <c r="K41" s="50"/>
      <c r="L41" s="4"/>
      <c r="M41" s="4"/>
    </row>
    <row r="42" spans="2:15" ht="15.75" customHeight="1" x14ac:dyDescent="0.15">
      <c r="G42" s="50"/>
      <c r="H42" s="4" t="s">
        <v>59</v>
      </c>
      <c r="I42" s="48">
        <f ca="1">IF(I41&lt;I40,I41,I40)</f>
        <v>12.966666666666669</v>
      </c>
      <c r="K42" s="50"/>
      <c r="L42" s="4"/>
      <c r="M42" s="8"/>
    </row>
    <row r="43" spans="2:15" ht="15.75" customHeight="1" x14ac:dyDescent="0.15">
      <c r="G43" s="50"/>
      <c r="K43" s="50"/>
    </row>
    <row r="44" spans="2:15" ht="15.75" customHeight="1" x14ac:dyDescent="0.15">
      <c r="G44" s="50"/>
      <c r="H44" s="49" t="s">
        <v>66</v>
      </c>
      <c r="I44" s="45">
        <v>0.15</v>
      </c>
      <c r="J44" s="32" t="s">
        <v>53</v>
      </c>
      <c r="K44" s="50"/>
      <c r="M44" s="7"/>
    </row>
    <row r="45" spans="2:15" ht="15.75" customHeight="1" x14ac:dyDescent="0.15">
      <c r="G45" s="50"/>
      <c r="H45" s="4" t="s">
        <v>33</v>
      </c>
      <c r="I45" s="9">
        <f ca="1">IF((I44-P18)&lt;0,0,I44-P18)</f>
        <v>9.1591591591591581E-2</v>
      </c>
      <c r="K45" s="50"/>
      <c r="M45" s="7"/>
    </row>
    <row r="46" spans="2:15" ht="15.75" customHeight="1" x14ac:dyDescent="0.15">
      <c r="G46" s="50"/>
      <c r="H46" s="4" t="s">
        <v>38</v>
      </c>
      <c r="I46" s="20">
        <f ca="1">I44-P18-P19</f>
        <v>0</v>
      </c>
      <c r="K46" s="50"/>
      <c r="M46" s="7"/>
    </row>
    <row r="47" spans="2:15" ht="15.75" customHeight="1" x14ac:dyDescent="0.2">
      <c r="C47" s="40"/>
      <c r="M47" s="7"/>
    </row>
    <row r="48" spans="2:15" ht="15.75" customHeight="1" x14ac:dyDescent="0.2">
      <c r="C48" s="40"/>
    </row>
    <row r="50" spans="3:6" ht="15.75" customHeight="1" x14ac:dyDescent="0.2">
      <c r="C50" s="40"/>
    </row>
    <row r="51" spans="3:6" ht="15.75" customHeight="1" x14ac:dyDescent="0.2">
      <c r="C51" s="40"/>
    </row>
    <row r="52" spans="3:6" ht="15.75" customHeight="1" x14ac:dyDescent="0.2">
      <c r="C52" s="40"/>
    </row>
    <row r="53" spans="3:6" ht="15.75" customHeight="1" x14ac:dyDescent="0.2">
      <c r="C53" s="41"/>
    </row>
    <row r="54" spans="3:6" ht="16" x14ac:dyDescent="0.2">
      <c r="C54" s="40"/>
      <c r="F54" s="38"/>
    </row>
    <row r="55" spans="3:6" ht="16" x14ac:dyDescent="0.2">
      <c r="C55" s="40"/>
      <c r="F55" s="39"/>
    </row>
    <row r="56" spans="3:6" ht="16" x14ac:dyDescent="0.2">
      <c r="C56" s="40"/>
      <c r="F56" s="39"/>
    </row>
    <row r="57" spans="3:6" ht="16" x14ac:dyDescent="0.2">
      <c r="C57" s="40"/>
      <c r="F57" s="39"/>
    </row>
    <row r="58" spans="3:6" ht="16" x14ac:dyDescent="0.2">
      <c r="C58" s="40"/>
      <c r="F58" s="39"/>
    </row>
    <row r="59" spans="3:6" ht="13" x14ac:dyDescent="0.15">
      <c r="F59" s="39"/>
    </row>
    <row r="60" spans="3:6" ht="13" x14ac:dyDescent="0.15">
      <c r="F60" s="39"/>
    </row>
    <row r="61" spans="3:6" ht="13" x14ac:dyDescent="0.15">
      <c r="F61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 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Joe Tyndall</cp:lastModifiedBy>
  <dcterms:created xsi:type="dcterms:W3CDTF">2022-12-08T12:31:44Z</dcterms:created>
  <dcterms:modified xsi:type="dcterms:W3CDTF">2022-12-08T12:36:46Z</dcterms:modified>
</cp:coreProperties>
</file>